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209"/>
  <workbookPr filterPrivacy="1" defaultThemeVersion="124226"/>
  <xr:revisionPtr revIDLastSave="0" documentId="8_{944207A8-54D3-E146-B7E5-1B636E05B3F0}" xr6:coauthVersionLast="36" xr6:coauthVersionMax="36" xr10:uidLastSave="{00000000-0000-0000-0000-000000000000}"/>
  <bookViews>
    <workbookView xWindow="100" yWindow="460" windowWidth="28400" windowHeight="16480"/>
  </bookViews>
  <sheets>
    <sheet name="Sheet1" sheetId="1" r:id="rId1"/>
    <sheet name="Sheet2" sheetId="2" r:id="rId2"/>
    <sheet name="Sheet3" sheetId="3" r:id="rId3"/>
  </sheets>
  <calcPr calcId="181029"/>
</workbook>
</file>

<file path=xl/calcChain.xml><?xml version="1.0" encoding="utf-8"?>
<calcChain xmlns="http://schemas.openxmlformats.org/spreadsheetml/2006/main">
  <c r="K14" i="1" l="1"/>
  <c r="K15" i="1"/>
  <c r="K17" i="1"/>
  <c r="K19" i="1"/>
  <c r="K21" i="1"/>
  <c r="I14" i="1"/>
  <c r="T21" i="1"/>
  <c r="E21" i="1" s="1"/>
  <c r="F21" i="1" s="1"/>
  <c r="S21" i="1" s="1"/>
  <c r="I21" i="1"/>
  <c r="H21" i="1"/>
  <c r="T20" i="1"/>
  <c r="E20" i="1" s="1"/>
  <c r="F20" i="1" s="1"/>
  <c r="S20" i="1" s="1"/>
  <c r="K20" i="1"/>
  <c r="I20" i="1"/>
  <c r="H20" i="1"/>
  <c r="T19" i="1"/>
  <c r="E19" i="1" s="1"/>
  <c r="F19" i="1" s="1"/>
  <c r="S19" i="1" s="1"/>
  <c r="I19" i="1"/>
  <c r="H19" i="1"/>
  <c r="T18" i="1"/>
  <c r="E18" i="1" s="1"/>
  <c r="F18" i="1" s="1"/>
  <c r="S18" i="1" s="1"/>
  <c r="K18" i="1"/>
  <c r="I18" i="1"/>
  <c r="H18" i="1"/>
  <c r="T17" i="1"/>
  <c r="E17" i="1" s="1"/>
  <c r="F17" i="1" s="1"/>
  <c r="S17" i="1" s="1"/>
  <c r="I17" i="1"/>
  <c r="H17" i="1"/>
  <c r="T16" i="1"/>
  <c r="E16" i="1" s="1"/>
  <c r="F16" i="1" s="1"/>
  <c r="S16" i="1" s="1"/>
  <c r="O16" i="1" s="1"/>
  <c r="K16" i="1"/>
  <c r="I16" i="1"/>
  <c r="H16" i="1"/>
  <c r="T15" i="1"/>
  <c r="E15" i="1" s="1"/>
  <c r="F15" i="1" s="1"/>
  <c r="S15" i="1" s="1"/>
  <c r="I15" i="1"/>
  <c r="H15" i="1"/>
  <c r="T14" i="1"/>
  <c r="E14" i="1" s="1"/>
  <c r="F14" i="1" s="1"/>
  <c r="S14" i="1" s="1"/>
  <c r="O14" i="1" s="1"/>
  <c r="H14" i="1"/>
  <c r="O21" i="1" l="1"/>
  <c r="Q21" i="1"/>
  <c r="Q15" i="1"/>
  <c r="O15" i="1"/>
  <c r="O17" i="1"/>
  <c r="Q17" i="1"/>
  <c r="Q18" i="1"/>
  <c r="O18" i="1"/>
  <c r="O19" i="1"/>
  <c r="Q19" i="1"/>
  <c r="Q14" i="1"/>
  <c r="M14" i="1"/>
  <c r="U14" i="1" s="1"/>
  <c r="O20" i="1"/>
  <c r="Q20" i="1"/>
  <c r="Q16" i="1"/>
  <c r="M16" i="1" s="1"/>
  <c r="U16" i="1" s="1"/>
  <c r="M19" i="1" l="1"/>
  <c r="U19" i="1" s="1"/>
  <c r="M18" i="1"/>
  <c r="U18" i="1" s="1"/>
  <c r="M15" i="1"/>
  <c r="U15" i="1" s="1"/>
  <c r="M20" i="1"/>
  <c r="U20" i="1" s="1"/>
  <c r="M17" i="1"/>
  <c r="U17" i="1" s="1"/>
  <c r="M21" i="1"/>
  <c r="U21" i="1" s="1"/>
</calcChain>
</file>

<file path=xl/sharedStrings.xml><?xml version="1.0" encoding="utf-8"?>
<sst xmlns="http://schemas.openxmlformats.org/spreadsheetml/2006/main" count="23" uniqueCount="23">
  <si>
    <t>sample tip per climber</t>
  </si>
  <si>
    <t>climber : staff ratio</t>
  </si>
  <si>
    <t>"tipping unit"</t>
  </si>
  <si>
    <t>Sample climb cost</t>
  </si>
  <si>
    <t>Low range 10%</t>
  </si>
  <si>
    <t>High range 15%</t>
  </si>
  <si>
    <t>Enter tip per person</t>
  </si>
  <si>
    <t>Total group tip</t>
  </si>
  <si>
    <t>index</t>
  </si>
  <si>
    <t>To use, please ensure that you are looking at the row that has the corresponding group size detailed at left. Then, consider the sample per climber tip values in the green and purple columns and finally enter the desired individual climber contribution in the yellow column beside the respective group size. The generated tip per chief guide, per assistant guide, per cook, and per porter will then be shown under the red, orange, green, and blue titles, respectively.</t>
  </si>
  <si>
    <t>check</t>
  </si>
  <si>
    <t>The following is quite an accurately approximated model of the tipping calculation scale that TK guides use. Calculations are based on Advantage Series climbs.</t>
  </si>
  <si>
    <t>Team Kilimanjaro Tipping Calculator</t>
  </si>
  <si>
    <t>Climbers</t>
  </si>
  <si>
    <t>No. of AGs</t>
  </si>
  <si>
    <t>Chief guides' tip</t>
  </si>
  <si>
    <t>Tip per AG</t>
  </si>
  <si>
    <t>No. of cooks</t>
  </si>
  <si>
    <t>Tip per cook</t>
  </si>
  <si>
    <t>No. of porters</t>
  </si>
  <si>
    <t>Tip per porter</t>
  </si>
  <si>
    <t>Total staff</t>
  </si>
  <si>
    <r>
      <rPr>
        <b/>
        <u/>
        <sz val="11"/>
        <color theme="1"/>
        <rFont val="Montserrat Regular"/>
      </rPr>
      <t>Notes:</t>
    </r>
    <r>
      <rPr>
        <sz val="11"/>
        <color theme="1"/>
        <rFont val="Montserrat Regular"/>
      </rPr>
      <t xml:space="preserve"> The tip per porter is approximated as the average between the various sub-roles within the overall porter role. Within the 'porter' role, the chief guide will usually assign a head porter, camp supervisor, tent crew, porters to locate and fetch water, waiters, cook's assistant, summit porters (in some circumstances), and a few other roles. Since each chief guide will determine the number and variety of these different sub-roles according to his own personal leadership model, it is not possible for each of these roles to be remunerated differently when paying salaries from the office. Instead, the differences in workload and responsibility for each role will be compensated via the chief guide's graduated division of tips that are received. Further, a chief guide will also vary the tip allocation to each member of staff according to the performance of that team member. Please note then that the tipping system is very useful both in enhancing the chief guide's control of the support team and also in providing the necessary remunerative flexibility to allow for a more comprehensive allocation of special roles, than would be the case with the necessarily standardised remuneration model that the office provides. The tipping system should therefore be welcomed as enhancing standards of performance and organisation.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</si>
</sst>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
    <numFmt numFmtId="173" formatCode="&quot;$&quot;#,##0"/>
  </numFmts>
  <fonts count="13">
    <font>
      <sz val="11"/>
      <color theme="1"/>
      <name val="Calibri"/>
      <family val="2"/>
      <scheme val="minor"/>
    </font>
    <font>
      <sz val="11"/>
      <color theme="1"/>
      <name val="Montserrat Regular"/>
    </font>
    <font>
      <b/>
      <u/>
      <sz val="11"/>
      <color theme="1"/>
      <name val="Montserrat Regular"/>
    </font>
    <font>
      <i/>
      <sz val="8"/>
      <name val="Montserrat Regular"/>
    </font>
    <font>
      <b/>
      <sz val="8"/>
      <name val="Montserrat Regular"/>
    </font>
    <font>
      <b/>
      <sz val="8"/>
      <color rgb="FFFF0000"/>
      <name val="Montserrat Regular"/>
    </font>
    <font>
      <b/>
      <sz val="8"/>
      <color rgb="FFFFC000"/>
      <name val="Montserrat Regular"/>
    </font>
    <font>
      <b/>
      <sz val="8"/>
      <color rgb="FF00B050"/>
      <name val="Montserrat Regular"/>
    </font>
    <font>
      <b/>
      <sz val="8"/>
      <color theme="3" tint="-0.249977111117893"/>
      <name val="Montserrat Regular"/>
    </font>
    <font>
      <sz val="10"/>
      <name val="Montserrat Regular"/>
    </font>
    <font>
      <b/>
      <sz val="10"/>
      <name val="Montserrat Regular"/>
    </font>
    <font>
      <sz val="12"/>
      <color theme="1"/>
      <name val="Montserrat Regular"/>
    </font>
    <font>
      <b/>
      <sz val="26"/>
      <color theme="1"/>
      <name val="Teko Bold"/>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FFFF00"/>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0">
    <xf numFmtId="0" fontId="0" fillId="0" borderId="0" xfId="0"/>
    <xf numFmtId="0" fontId="1" fillId="0" borderId="0" xfId="0" applyFont="1"/>
    <xf numFmtId="0" fontId="3" fillId="0" borderId="6" xfId="0" applyFont="1" applyBorder="1" applyAlignment="1">
      <alignment horizontal="center"/>
    </xf>
    <xf numFmtId="0" fontId="3" fillId="0" borderId="7" xfId="0" applyFont="1" applyBorder="1" applyAlignment="1">
      <alignment horizontal="center"/>
    </xf>
    <xf numFmtId="0" fontId="4"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0" fontId="3" fillId="0" borderId="0" xfId="0" applyFont="1" applyBorder="1" applyAlignment="1">
      <alignment horizontal="center"/>
    </xf>
    <xf numFmtId="173" fontId="9" fillId="0" borderId="0" xfId="0" applyNumberFormat="1" applyFont="1" applyBorder="1" applyAlignment="1">
      <alignment horizontal="center"/>
    </xf>
    <xf numFmtId="173" fontId="9" fillId="3" borderId="1" xfId="0" applyNumberFormat="1" applyFont="1" applyFill="1" applyBorder="1" applyAlignment="1">
      <alignment horizontal="center"/>
    </xf>
    <xf numFmtId="173" fontId="9" fillId="4" borderId="2" xfId="0" applyNumberFormat="1" applyFont="1" applyFill="1" applyBorder="1" applyAlignment="1">
      <alignment horizontal="center"/>
    </xf>
    <xf numFmtId="173" fontId="9" fillId="5" borderId="0" xfId="0" applyNumberFormat="1" applyFont="1" applyFill="1" applyBorder="1" applyAlignment="1" applyProtection="1">
      <alignment horizontal="center"/>
      <protection locked="0"/>
    </xf>
    <xf numFmtId="173" fontId="10" fillId="0" borderId="5" xfId="0" applyNumberFormat="1" applyFont="1" applyBorder="1" applyAlignment="1">
      <alignment horizontal="center"/>
    </xf>
    <xf numFmtId="173" fontId="9" fillId="3" borderId="3" xfId="0" applyNumberFormat="1" applyFont="1" applyFill="1" applyBorder="1" applyAlignment="1">
      <alignment horizontal="center"/>
    </xf>
    <xf numFmtId="173" fontId="9" fillId="4" borderId="4" xfId="0" applyNumberFormat="1" applyFont="1" applyFill="1" applyBorder="1" applyAlignment="1">
      <alignment horizontal="center"/>
    </xf>
    <xf numFmtId="0" fontId="9" fillId="0" borderId="0" xfId="0" applyFont="1" applyFill="1" applyBorder="1" applyAlignment="1">
      <alignment horizontal="center"/>
    </xf>
    <xf numFmtId="0" fontId="9" fillId="0" borderId="0" xfId="0" applyFont="1" applyBorder="1" applyAlignment="1">
      <alignment horizontal="center"/>
    </xf>
    <xf numFmtId="0" fontId="9" fillId="2" borderId="0" xfId="0" applyFont="1" applyFill="1" applyBorder="1" applyAlignment="1">
      <alignment horizontal="center"/>
    </xf>
    <xf numFmtId="172" fontId="9" fillId="0" borderId="0" xfId="0" applyNumberFormat="1" applyFont="1" applyBorder="1" applyAlignment="1">
      <alignment horizontal="center"/>
    </xf>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2" fillId="0" borderId="0" xfId="0" applyFont="1" applyBorder="1"/>
    <xf numFmtId="0" fontId="1" fillId="0" borderId="0" xfId="0" applyFont="1" applyBorder="1"/>
    <xf numFmtId="0" fontId="1" fillId="0" borderId="12" xfId="0" applyFont="1" applyBorder="1"/>
    <xf numFmtId="0" fontId="2" fillId="0" borderId="0" xfId="0" applyFont="1" applyBorder="1"/>
    <xf numFmtId="0" fontId="11" fillId="0" borderId="0" xfId="0"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horizontal="center"/>
    </xf>
    <xf numFmtId="0" fontId="4" fillId="0" borderId="11" xfId="0"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center"/>
    </xf>
    <xf numFmtId="0" fontId="7" fillId="0" borderId="0" xfId="0" applyFont="1" applyBorder="1" applyAlignment="1">
      <alignment horizontal="center"/>
    </xf>
    <xf numFmtId="0" fontId="8" fillId="0" borderId="0" xfId="0" applyFont="1" applyBorder="1" applyAlignment="1">
      <alignment horizontal="center"/>
    </xf>
    <xf numFmtId="0" fontId="1" fillId="0" borderId="0" xfId="0" applyFont="1" applyBorder="1" applyAlignment="1">
      <alignment vertical="top" wrapText="1"/>
    </xf>
    <xf numFmtId="0" fontId="1" fillId="0" borderId="13" xfId="0" applyFont="1" applyBorder="1"/>
    <xf numFmtId="0" fontId="1" fillId="0" borderId="14" xfId="0" applyFont="1" applyBorder="1"/>
    <xf numFmtId="0" fontId="1" fillId="0" borderId="15"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abSelected="1" topLeftCell="B1" workbookViewId="0">
      <selection activeCell="Y28" sqref="Y28"/>
    </sheetView>
  </sheetViews>
  <sheetFormatPr baseColWidth="10" defaultRowHeight="15"/>
  <cols>
    <col min="1" max="1" width="10.83203125" style="1" hidden="1" customWidth="1"/>
    <col min="2" max="2" width="3" style="1" customWidth="1"/>
    <col min="3" max="3" width="3.5" style="1" customWidth="1"/>
    <col min="4" max="4" width="8" style="1" bestFit="1" customWidth="1"/>
    <col min="5" max="5" width="16" style="1" hidden="1" customWidth="1"/>
    <col min="6" max="6" width="11.33203125" style="1" hidden="1" customWidth="1"/>
    <col min="7" max="7" width="15.5" style="1" bestFit="1" customWidth="1"/>
    <col min="8" max="8" width="12.33203125" style="1" bestFit="1" customWidth="1"/>
    <col min="9" max="9" width="12.83203125" style="1" bestFit="1" customWidth="1"/>
    <col min="10" max="10" width="17" style="1" bestFit="1" customWidth="1"/>
    <col min="11" max="11" width="12.5" style="1" customWidth="1"/>
    <col min="12" max="12" width="1.83203125" style="1" hidden="1" customWidth="1"/>
    <col min="13" max="13" width="14.6640625" style="1" customWidth="1"/>
    <col min="14" max="14" width="9.83203125" style="1" customWidth="1"/>
    <col min="15" max="15" width="14.6640625" style="1" customWidth="1"/>
    <col min="16" max="16" width="9.83203125" style="1" customWidth="1"/>
    <col min="17" max="17" width="14.6640625" style="1" customWidth="1"/>
    <col min="18" max="18" width="9.83203125" style="1" customWidth="1"/>
    <col min="19" max="19" width="14.6640625" style="1" customWidth="1"/>
    <col min="20" max="20" width="8.5" style="1" customWidth="1"/>
    <col min="21" max="21" width="8.83203125" style="1" hidden="1" customWidth="1"/>
    <col min="22" max="22" width="2.6640625" style="1" customWidth="1"/>
    <col min="23" max="256" width="8.83203125" style="1" customWidth="1"/>
    <col min="257" max="16384" width="10.83203125" style="1"/>
  </cols>
  <sheetData>
    <row r="1" spans="1:22" ht="16" thickBot="1"/>
    <row r="2" spans="1:22">
      <c r="C2" s="19"/>
      <c r="D2" s="20"/>
      <c r="E2" s="20"/>
      <c r="F2" s="20"/>
      <c r="G2" s="20"/>
      <c r="H2" s="20"/>
      <c r="I2" s="20"/>
      <c r="J2" s="20"/>
      <c r="K2" s="20"/>
      <c r="L2" s="20"/>
      <c r="M2" s="20"/>
      <c r="N2" s="20"/>
      <c r="O2" s="20"/>
      <c r="P2" s="20"/>
      <c r="Q2" s="20"/>
      <c r="R2" s="20"/>
      <c r="S2" s="20"/>
      <c r="T2" s="20"/>
      <c r="U2" s="20"/>
      <c r="V2" s="21"/>
    </row>
    <row r="3" spans="1:22" ht="39">
      <c r="C3" s="22"/>
      <c r="D3" s="23" t="s">
        <v>12</v>
      </c>
      <c r="E3" s="24"/>
      <c r="F3" s="24"/>
      <c r="G3" s="24"/>
      <c r="H3" s="24"/>
      <c r="I3" s="24"/>
      <c r="J3" s="24"/>
      <c r="K3" s="24"/>
      <c r="L3" s="24"/>
      <c r="M3" s="24"/>
      <c r="N3" s="24"/>
      <c r="O3" s="24"/>
      <c r="P3" s="24"/>
      <c r="Q3" s="24"/>
      <c r="R3" s="24"/>
      <c r="S3" s="24"/>
      <c r="T3" s="24"/>
      <c r="U3" s="24"/>
      <c r="V3" s="25"/>
    </row>
    <row r="4" spans="1:22">
      <c r="C4" s="22"/>
      <c r="D4" s="24"/>
      <c r="E4" s="24"/>
      <c r="F4" s="24"/>
      <c r="G4" s="24"/>
      <c r="H4" s="24"/>
      <c r="I4" s="24"/>
      <c r="J4" s="24"/>
      <c r="K4" s="24"/>
      <c r="L4" s="24"/>
      <c r="M4" s="24"/>
      <c r="N4" s="24"/>
      <c r="O4" s="24"/>
      <c r="P4" s="24"/>
      <c r="Q4" s="24"/>
      <c r="R4" s="24"/>
      <c r="S4" s="24"/>
      <c r="T4" s="24"/>
      <c r="U4" s="24"/>
      <c r="V4" s="25"/>
    </row>
    <row r="5" spans="1:22">
      <c r="C5" s="22"/>
      <c r="D5" s="26" t="s">
        <v>11</v>
      </c>
      <c r="E5" s="24"/>
      <c r="F5" s="24"/>
      <c r="G5" s="24"/>
      <c r="H5" s="24"/>
      <c r="I5" s="24"/>
      <c r="J5" s="24"/>
      <c r="K5" s="24"/>
      <c r="L5" s="24"/>
      <c r="M5" s="24"/>
      <c r="N5" s="24"/>
      <c r="O5" s="24"/>
      <c r="P5" s="24"/>
      <c r="Q5" s="24"/>
      <c r="R5" s="24"/>
      <c r="S5" s="24"/>
      <c r="T5" s="24"/>
      <c r="U5" s="24"/>
      <c r="V5" s="25"/>
    </row>
    <row r="6" spans="1:22">
      <c r="C6" s="22"/>
      <c r="D6" s="26"/>
      <c r="E6" s="24"/>
      <c r="F6" s="24"/>
      <c r="G6" s="24"/>
      <c r="H6" s="24"/>
      <c r="I6" s="24"/>
      <c r="J6" s="24"/>
      <c r="K6" s="24"/>
      <c r="L6" s="24"/>
      <c r="M6" s="24"/>
      <c r="N6" s="24"/>
      <c r="O6" s="24"/>
      <c r="P6" s="24"/>
      <c r="Q6" s="24"/>
      <c r="R6" s="24"/>
      <c r="S6" s="24"/>
      <c r="T6" s="24"/>
      <c r="U6" s="24"/>
      <c r="V6" s="25"/>
    </row>
    <row r="7" spans="1:22" ht="15" customHeight="1">
      <c r="C7" s="22"/>
      <c r="D7" s="27" t="s">
        <v>9</v>
      </c>
      <c r="E7" s="27"/>
      <c r="F7" s="27"/>
      <c r="G7" s="27"/>
      <c r="H7" s="27"/>
      <c r="I7" s="27"/>
      <c r="J7" s="27"/>
      <c r="K7" s="27"/>
      <c r="L7" s="27"/>
      <c r="M7" s="27"/>
      <c r="N7" s="27"/>
      <c r="O7" s="27"/>
      <c r="P7" s="27"/>
      <c r="Q7" s="27"/>
      <c r="R7" s="27"/>
      <c r="S7" s="27"/>
      <c r="T7" s="24"/>
      <c r="U7" s="24"/>
      <c r="V7" s="25"/>
    </row>
    <row r="8" spans="1:22">
      <c r="C8" s="22"/>
      <c r="D8" s="27"/>
      <c r="E8" s="27"/>
      <c r="F8" s="27"/>
      <c r="G8" s="27"/>
      <c r="H8" s="27"/>
      <c r="I8" s="27"/>
      <c r="J8" s="27"/>
      <c r="K8" s="27"/>
      <c r="L8" s="27"/>
      <c r="M8" s="27"/>
      <c r="N8" s="27"/>
      <c r="O8" s="27"/>
      <c r="P8" s="27"/>
      <c r="Q8" s="27"/>
      <c r="R8" s="27"/>
      <c r="S8" s="27"/>
      <c r="T8" s="24"/>
      <c r="U8" s="24"/>
      <c r="V8" s="25"/>
    </row>
    <row r="9" spans="1:22" ht="21" customHeight="1">
      <c r="C9" s="22"/>
      <c r="D9" s="27"/>
      <c r="E9" s="27"/>
      <c r="F9" s="27"/>
      <c r="G9" s="27"/>
      <c r="H9" s="27"/>
      <c r="I9" s="27"/>
      <c r="J9" s="27"/>
      <c r="K9" s="27"/>
      <c r="L9" s="27"/>
      <c r="M9" s="27"/>
      <c r="N9" s="27"/>
      <c r="O9" s="27"/>
      <c r="P9" s="27"/>
      <c r="Q9" s="27"/>
      <c r="R9" s="27"/>
      <c r="S9" s="27"/>
      <c r="T9" s="24"/>
      <c r="U9" s="24"/>
      <c r="V9" s="25"/>
    </row>
    <row r="10" spans="1:22">
      <c r="C10" s="22"/>
      <c r="D10" s="28"/>
      <c r="E10" s="28"/>
      <c r="F10" s="28"/>
      <c r="G10" s="28"/>
      <c r="H10" s="28"/>
      <c r="I10" s="28"/>
      <c r="J10" s="28"/>
      <c r="K10" s="28"/>
      <c r="L10" s="28"/>
      <c r="M10" s="28"/>
      <c r="N10" s="28"/>
      <c r="O10" s="28"/>
      <c r="P10" s="28"/>
      <c r="Q10" s="28"/>
      <c r="R10" s="28"/>
      <c r="S10" s="28"/>
      <c r="T10" s="24"/>
      <c r="U10" s="24"/>
      <c r="V10" s="25"/>
    </row>
    <row r="11" spans="1:22">
      <c r="C11" s="22"/>
      <c r="D11" s="24"/>
      <c r="E11" s="24"/>
      <c r="F11" s="24"/>
      <c r="G11" s="24"/>
      <c r="H11" s="24"/>
      <c r="I11" s="24"/>
      <c r="J11" s="24"/>
      <c r="K11" s="24"/>
      <c r="L11" s="24"/>
      <c r="M11" s="24"/>
      <c r="N11" s="24"/>
      <c r="O11" s="24"/>
      <c r="P11" s="24"/>
      <c r="Q11" s="24"/>
      <c r="R11" s="24"/>
      <c r="S11" s="24"/>
      <c r="T11" s="24"/>
      <c r="U11" s="24"/>
      <c r="V11" s="25"/>
    </row>
    <row r="12" spans="1:22">
      <c r="C12" s="22"/>
      <c r="D12" s="24"/>
      <c r="E12" s="24"/>
      <c r="F12" s="24"/>
      <c r="G12" s="29"/>
      <c r="H12" s="2" t="s">
        <v>0</v>
      </c>
      <c r="I12" s="3"/>
      <c r="J12" s="29"/>
      <c r="K12" s="29"/>
      <c r="L12" s="24"/>
      <c r="M12" s="24"/>
      <c r="N12" s="24"/>
      <c r="O12" s="24"/>
      <c r="P12" s="24"/>
      <c r="Q12" s="24"/>
      <c r="R12" s="24"/>
      <c r="S12" s="24"/>
      <c r="T12" s="24"/>
      <c r="U12" s="24"/>
      <c r="V12" s="25"/>
    </row>
    <row r="13" spans="1:22">
      <c r="A13" s="4" t="s">
        <v>8</v>
      </c>
      <c r="B13" s="4"/>
      <c r="C13" s="30"/>
      <c r="D13" s="31" t="s">
        <v>13</v>
      </c>
      <c r="E13" s="31" t="s">
        <v>1</v>
      </c>
      <c r="F13" s="31" t="s">
        <v>2</v>
      </c>
      <c r="G13" s="31" t="s">
        <v>3</v>
      </c>
      <c r="H13" s="5" t="s">
        <v>4</v>
      </c>
      <c r="I13" s="6" t="s">
        <v>5</v>
      </c>
      <c r="J13" s="31" t="s">
        <v>6</v>
      </c>
      <c r="K13" s="31" t="s">
        <v>7</v>
      </c>
      <c r="L13" s="24"/>
      <c r="M13" s="32" t="s">
        <v>15</v>
      </c>
      <c r="N13" s="7" t="s">
        <v>14</v>
      </c>
      <c r="O13" s="33" t="s">
        <v>16</v>
      </c>
      <c r="P13" s="7" t="s">
        <v>17</v>
      </c>
      <c r="Q13" s="34" t="s">
        <v>18</v>
      </c>
      <c r="R13" s="7" t="s">
        <v>19</v>
      </c>
      <c r="S13" s="35" t="s">
        <v>20</v>
      </c>
      <c r="T13" s="31" t="s">
        <v>21</v>
      </c>
      <c r="U13" s="31" t="s">
        <v>10</v>
      </c>
      <c r="V13" s="25"/>
    </row>
    <row r="14" spans="1:22">
      <c r="A14" s="1">
        <v>1</v>
      </c>
      <c r="C14" s="22"/>
      <c r="D14" s="17">
        <v>1</v>
      </c>
      <c r="E14" s="18">
        <f t="shared" ref="E14:E21" si="0">T14/D14</f>
        <v>8</v>
      </c>
      <c r="F14" s="8">
        <f t="shared" ref="F14:F21" si="1">J14/(E14*1.52)</f>
        <v>0</v>
      </c>
      <c r="G14" s="8">
        <v>3449</v>
      </c>
      <c r="H14" s="9">
        <f>0.1*G14</f>
        <v>344.90000000000003</v>
      </c>
      <c r="I14" s="10">
        <f>0.15*G14</f>
        <v>517.35</v>
      </c>
      <c r="J14" s="11"/>
      <c r="K14" s="8">
        <f t="shared" ref="K14:K21" si="2">J14*D14</f>
        <v>0</v>
      </c>
      <c r="L14" s="16">
        <v>1</v>
      </c>
      <c r="M14" s="12">
        <f>K14-((N14*O14)+(P14*Q14)+(R14*S14))</f>
        <v>0</v>
      </c>
      <c r="N14" s="15">
        <v>0</v>
      </c>
      <c r="O14" s="12">
        <f>2.8*S14*N14</f>
        <v>0</v>
      </c>
      <c r="P14" s="16">
        <v>1</v>
      </c>
      <c r="Q14" s="12">
        <f t="shared" ref="Q14:Q21" si="3">2.4*S14</f>
        <v>0</v>
      </c>
      <c r="R14" s="16">
        <v>6</v>
      </c>
      <c r="S14" s="12">
        <f t="shared" ref="S14:S21" si="4">F14*A14</f>
        <v>0</v>
      </c>
      <c r="T14" s="16">
        <f t="shared" ref="T14:T21" si="5">L14+N14+P14+R14</f>
        <v>8</v>
      </c>
      <c r="U14" s="8">
        <f>((L14*M14)+(N14*O14)+(P14*Q14)+(R14*S14))/D14</f>
        <v>0</v>
      </c>
      <c r="V14" s="25"/>
    </row>
    <row r="15" spans="1:22">
      <c r="A15" s="1">
        <v>1</v>
      </c>
      <c r="C15" s="22"/>
      <c r="D15" s="17">
        <v>2</v>
      </c>
      <c r="E15" s="18">
        <f t="shared" si="0"/>
        <v>6</v>
      </c>
      <c r="F15" s="8">
        <f t="shared" si="1"/>
        <v>0</v>
      </c>
      <c r="G15" s="8">
        <v>3049</v>
      </c>
      <c r="H15" s="9">
        <f t="shared" ref="H15:H21" si="6">0.1*G15</f>
        <v>304.90000000000003</v>
      </c>
      <c r="I15" s="10">
        <f t="shared" ref="I15:I21" si="7">0.15*G15</f>
        <v>457.34999999999997</v>
      </c>
      <c r="J15" s="11"/>
      <c r="K15" s="8">
        <f t="shared" si="2"/>
        <v>0</v>
      </c>
      <c r="L15" s="16">
        <v>1</v>
      </c>
      <c r="M15" s="12">
        <f t="shared" ref="M15:M21" si="8">K15-((N15*O15)+(P15*Q15)+(R15*S15))</f>
        <v>0</v>
      </c>
      <c r="N15" s="15">
        <v>1</v>
      </c>
      <c r="O15" s="12">
        <f t="shared" ref="O15:O21" si="9">2.8*S15</f>
        <v>0</v>
      </c>
      <c r="P15" s="16">
        <v>1</v>
      </c>
      <c r="Q15" s="12">
        <f t="shared" si="3"/>
        <v>0</v>
      </c>
      <c r="R15" s="16">
        <v>9</v>
      </c>
      <c r="S15" s="12">
        <f t="shared" si="4"/>
        <v>0</v>
      </c>
      <c r="T15" s="16">
        <f t="shared" si="5"/>
        <v>12</v>
      </c>
      <c r="U15" s="8">
        <f t="shared" ref="U15:U21" si="10">((L15*M15)+(N15*O15)+(P15*Q15)+(R15*S15))/D15</f>
        <v>0</v>
      </c>
      <c r="V15" s="25"/>
    </row>
    <row r="16" spans="1:22">
      <c r="A16" s="1">
        <v>1.05</v>
      </c>
      <c r="C16" s="22"/>
      <c r="D16" s="17">
        <v>3</v>
      </c>
      <c r="E16" s="18">
        <f t="shared" si="0"/>
        <v>5</v>
      </c>
      <c r="F16" s="8">
        <f t="shared" si="1"/>
        <v>0</v>
      </c>
      <c r="G16" s="8">
        <v>2949</v>
      </c>
      <c r="H16" s="9">
        <f t="shared" si="6"/>
        <v>294.90000000000003</v>
      </c>
      <c r="I16" s="10">
        <f t="shared" si="7"/>
        <v>442.34999999999997</v>
      </c>
      <c r="J16" s="11"/>
      <c r="K16" s="8">
        <f t="shared" si="2"/>
        <v>0</v>
      </c>
      <c r="L16" s="16">
        <v>1</v>
      </c>
      <c r="M16" s="12">
        <f t="shared" si="8"/>
        <v>0</v>
      </c>
      <c r="N16" s="15">
        <v>1</v>
      </c>
      <c r="O16" s="12">
        <f t="shared" si="9"/>
        <v>0</v>
      </c>
      <c r="P16" s="16">
        <v>1</v>
      </c>
      <c r="Q16" s="12">
        <f t="shared" si="3"/>
        <v>0</v>
      </c>
      <c r="R16" s="16">
        <v>12</v>
      </c>
      <c r="S16" s="12">
        <f t="shared" si="4"/>
        <v>0</v>
      </c>
      <c r="T16" s="16">
        <f t="shared" si="5"/>
        <v>15</v>
      </c>
      <c r="U16" s="8">
        <f t="shared" si="10"/>
        <v>0</v>
      </c>
      <c r="V16" s="25"/>
    </row>
    <row r="17" spans="1:22">
      <c r="A17" s="1">
        <v>0.99</v>
      </c>
      <c r="C17" s="22"/>
      <c r="D17" s="17">
        <v>4</v>
      </c>
      <c r="E17" s="18">
        <f t="shared" si="0"/>
        <v>4.25</v>
      </c>
      <c r="F17" s="8">
        <f t="shared" si="1"/>
        <v>0</v>
      </c>
      <c r="G17" s="8">
        <v>2849</v>
      </c>
      <c r="H17" s="9">
        <f t="shared" si="6"/>
        <v>284.90000000000003</v>
      </c>
      <c r="I17" s="10">
        <f t="shared" si="7"/>
        <v>427.34999999999997</v>
      </c>
      <c r="J17" s="11"/>
      <c r="K17" s="8">
        <f t="shared" si="2"/>
        <v>0</v>
      </c>
      <c r="L17" s="16">
        <v>1</v>
      </c>
      <c r="M17" s="12">
        <f t="shared" si="8"/>
        <v>0</v>
      </c>
      <c r="N17" s="15">
        <v>2</v>
      </c>
      <c r="O17" s="12">
        <f t="shared" si="9"/>
        <v>0</v>
      </c>
      <c r="P17" s="16">
        <v>1</v>
      </c>
      <c r="Q17" s="12">
        <f t="shared" si="3"/>
        <v>0</v>
      </c>
      <c r="R17" s="16">
        <v>13</v>
      </c>
      <c r="S17" s="12">
        <f t="shared" si="4"/>
        <v>0</v>
      </c>
      <c r="T17" s="16">
        <f t="shared" si="5"/>
        <v>17</v>
      </c>
      <c r="U17" s="8">
        <f t="shared" si="10"/>
        <v>0</v>
      </c>
      <c r="V17" s="25"/>
    </row>
    <row r="18" spans="1:22">
      <c r="A18" s="1">
        <v>1.06</v>
      </c>
      <c r="C18" s="22"/>
      <c r="D18" s="17">
        <v>5</v>
      </c>
      <c r="E18" s="18">
        <f t="shared" si="0"/>
        <v>4</v>
      </c>
      <c r="F18" s="8">
        <f t="shared" si="1"/>
        <v>0</v>
      </c>
      <c r="G18" s="8">
        <v>2749</v>
      </c>
      <c r="H18" s="9">
        <f t="shared" si="6"/>
        <v>274.90000000000003</v>
      </c>
      <c r="I18" s="10">
        <f t="shared" si="7"/>
        <v>412.34999999999997</v>
      </c>
      <c r="J18" s="11"/>
      <c r="K18" s="8">
        <f t="shared" si="2"/>
        <v>0</v>
      </c>
      <c r="L18" s="16">
        <v>1</v>
      </c>
      <c r="M18" s="12">
        <f t="shared" si="8"/>
        <v>0</v>
      </c>
      <c r="N18" s="15">
        <v>2</v>
      </c>
      <c r="O18" s="12">
        <f t="shared" si="9"/>
        <v>0</v>
      </c>
      <c r="P18" s="16">
        <v>1</v>
      </c>
      <c r="Q18" s="12">
        <f t="shared" si="3"/>
        <v>0</v>
      </c>
      <c r="R18" s="16">
        <v>16</v>
      </c>
      <c r="S18" s="12">
        <f t="shared" si="4"/>
        <v>0</v>
      </c>
      <c r="T18" s="16">
        <f t="shared" si="5"/>
        <v>20</v>
      </c>
      <c r="U18" s="8">
        <f t="shared" si="10"/>
        <v>0</v>
      </c>
      <c r="V18" s="25"/>
    </row>
    <row r="19" spans="1:22">
      <c r="A19" s="1">
        <v>1.0980000000000001</v>
      </c>
      <c r="C19" s="22"/>
      <c r="D19" s="17">
        <v>6</v>
      </c>
      <c r="E19" s="18">
        <f t="shared" si="0"/>
        <v>3.8333333333333335</v>
      </c>
      <c r="F19" s="8">
        <f t="shared" si="1"/>
        <v>0</v>
      </c>
      <c r="G19" s="8">
        <v>2649</v>
      </c>
      <c r="H19" s="9">
        <f t="shared" si="6"/>
        <v>264.90000000000003</v>
      </c>
      <c r="I19" s="10">
        <f t="shared" si="7"/>
        <v>397.34999999999997</v>
      </c>
      <c r="J19" s="11"/>
      <c r="K19" s="8">
        <f t="shared" si="2"/>
        <v>0</v>
      </c>
      <c r="L19" s="16">
        <v>1</v>
      </c>
      <c r="M19" s="12">
        <f t="shared" si="8"/>
        <v>0</v>
      </c>
      <c r="N19" s="15">
        <v>2</v>
      </c>
      <c r="O19" s="12">
        <f t="shared" si="9"/>
        <v>0</v>
      </c>
      <c r="P19" s="16">
        <v>1</v>
      </c>
      <c r="Q19" s="12">
        <f t="shared" si="3"/>
        <v>0</v>
      </c>
      <c r="R19" s="16">
        <v>19</v>
      </c>
      <c r="S19" s="12">
        <f t="shared" si="4"/>
        <v>0</v>
      </c>
      <c r="T19" s="16">
        <f t="shared" si="5"/>
        <v>23</v>
      </c>
      <c r="U19" s="8">
        <f t="shared" si="10"/>
        <v>0</v>
      </c>
      <c r="V19" s="25"/>
    </row>
    <row r="20" spans="1:22">
      <c r="A20" s="1">
        <v>1.0760000000000001</v>
      </c>
      <c r="C20" s="22"/>
      <c r="D20" s="17">
        <v>7</v>
      </c>
      <c r="E20" s="18">
        <f t="shared" si="0"/>
        <v>3.7142857142857144</v>
      </c>
      <c r="F20" s="8">
        <f t="shared" si="1"/>
        <v>0</v>
      </c>
      <c r="G20" s="8">
        <v>2549</v>
      </c>
      <c r="H20" s="9">
        <f t="shared" si="6"/>
        <v>254.9</v>
      </c>
      <c r="I20" s="10">
        <f t="shared" si="7"/>
        <v>382.34999999999997</v>
      </c>
      <c r="J20" s="11"/>
      <c r="K20" s="8">
        <f t="shared" si="2"/>
        <v>0</v>
      </c>
      <c r="L20" s="16">
        <v>1</v>
      </c>
      <c r="M20" s="12">
        <f t="shared" si="8"/>
        <v>0</v>
      </c>
      <c r="N20" s="15">
        <v>3</v>
      </c>
      <c r="O20" s="12">
        <f t="shared" si="9"/>
        <v>0</v>
      </c>
      <c r="P20" s="16">
        <v>1</v>
      </c>
      <c r="Q20" s="12">
        <f t="shared" si="3"/>
        <v>0</v>
      </c>
      <c r="R20" s="16">
        <v>21</v>
      </c>
      <c r="S20" s="12">
        <f t="shared" si="4"/>
        <v>0</v>
      </c>
      <c r="T20" s="16">
        <f t="shared" si="5"/>
        <v>26</v>
      </c>
      <c r="U20" s="8">
        <f t="shared" si="10"/>
        <v>0</v>
      </c>
      <c r="V20" s="25"/>
    </row>
    <row r="21" spans="1:22">
      <c r="A21" s="1">
        <v>1.0960000000000001</v>
      </c>
      <c r="C21" s="22"/>
      <c r="D21" s="17">
        <v>8</v>
      </c>
      <c r="E21" s="18">
        <f t="shared" si="0"/>
        <v>3.625</v>
      </c>
      <c r="F21" s="8">
        <f t="shared" si="1"/>
        <v>0</v>
      </c>
      <c r="G21" s="8">
        <v>2449</v>
      </c>
      <c r="H21" s="13">
        <f t="shared" si="6"/>
        <v>244.9</v>
      </c>
      <c r="I21" s="14">
        <f t="shared" si="7"/>
        <v>367.34999999999997</v>
      </c>
      <c r="J21" s="11"/>
      <c r="K21" s="8">
        <f t="shared" si="2"/>
        <v>0</v>
      </c>
      <c r="L21" s="16">
        <v>1</v>
      </c>
      <c r="M21" s="12">
        <f t="shared" si="8"/>
        <v>0</v>
      </c>
      <c r="N21" s="15">
        <v>3</v>
      </c>
      <c r="O21" s="12">
        <f t="shared" si="9"/>
        <v>0</v>
      </c>
      <c r="P21" s="16">
        <v>1</v>
      </c>
      <c r="Q21" s="12">
        <f t="shared" si="3"/>
        <v>0</v>
      </c>
      <c r="R21" s="16">
        <v>24</v>
      </c>
      <c r="S21" s="12">
        <f t="shared" si="4"/>
        <v>0</v>
      </c>
      <c r="T21" s="16">
        <f t="shared" si="5"/>
        <v>29</v>
      </c>
      <c r="U21" s="8">
        <f t="shared" si="10"/>
        <v>0</v>
      </c>
      <c r="V21" s="25"/>
    </row>
    <row r="22" spans="1:22">
      <c r="C22" s="22"/>
      <c r="D22" s="24"/>
      <c r="E22" s="24"/>
      <c r="F22" s="24"/>
      <c r="G22" s="24"/>
      <c r="H22" s="24"/>
      <c r="I22" s="24"/>
      <c r="J22" s="24"/>
      <c r="K22" s="24"/>
      <c r="L22" s="24"/>
      <c r="M22" s="24"/>
      <c r="N22" s="24"/>
      <c r="O22" s="24"/>
      <c r="P22" s="24"/>
      <c r="Q22" s="24"/>
      <c r="R22" s="24"/>
      <c r="S22" s="24"/>
      <c r="T22" s="24"/>
      <c r="U22" s="24"/>
      <c r="V22" s="25"/>
    </row>
    <row r="23" spans="1:22" ht="110" customHeight="1">
      <c r="C23" s="22"/>
      <c r="D23" s="36" t="s">
        <v>22</v>
      </c>
      <c r="E23" s="36"/>
      <c r="F23" s="36"/>
      <c r="G23" s="36"/>
      <c r="H23" s="36"/>
      <c r="I23" s="36"/>
      <c r="J23" s="36"/>
      <c r="K23" s="36"/>
      <c r="L23" s="36"/>
      <c r="M23" s="36"/>
      <c r="N23" s="36"/>
      <c r="O23" s="36"/>
      <c r="P23" s="36"/>
      <c r="Q23" s="36"/>
      <c r="R23" s="36"/>
      <c r="S23" s="36"/>
      <c r="T23" s="36"/>
      <c r="U23" s="24"/>
      <c r="V23" s="25"/>
    </row>
    <row r="24" spans="1:22" ht="16" thickBot="1">
      <c r="C24" s="37"/>
      <c r="D24" s="38"/>
      <c r="E24" s="38"/>
      <c r="F24" s="38"/>
      <c r="G24" s="38"/>
      <c r="H24" s="38"/>
      <c r="I24" s="38"/>
      <c r="J24" s="38"/>
      <c r="K24" s="38"/>
      <c r="L24" s="38"/>
      <c r="M24" s="38"/>
      <c r="N24" s="38"/>
      <c r="O24" s="38"/>
      <c r="P24" s="38"/>
      <c r="Q24" s="38"/>
      <c r="R24" s="38"/>
      <c r="S24" s="38"/>
      <c r="T24" s="38"/>
      <c r="U24" s="38"/>
      <c r="V24" s="39"/>
    </row>
  </sheetData>
  <mergeCells count="3">
    <mergeCell ref="D7:S9"/>
    <mergeCell ref="H12:I12"/>
    <mergeCell ref="D23:T23"/>
  </mergeCells>
  <pageMargins left="0.7" right="0.7" top="0.75" bottom="0.75" header="0.3" footer="0.3"/>
  <pageSetup paperSize="9" orientation="portrait" horizontalDpi="4294967293"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cols>
    <col min="1" max="256" width="8.832031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cols>
    <col min="1" max="256" width="8.83203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2018-12-29T20:57:26Z</dcterms:modified>
</cp:coreProperties>
</file>